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430" windowHeight="9255" tabRatio="500" activeTab="0"/>
  </bookViews>
  <sheets>
    <sheet name="Tabelle1" sheetId="1" r:id="rId1"/>
  </sheets>
  <definedNames/>
  <calcPr fullCalcOnLoad="1"/>
</workbook>
</file>

<file path=xl/sharedStrings.xml><?xml version="1.0" encoding="utf-8"?>
<sst xmlns="http://schemas.openxmlformats.org/spreadsheetml/2006/main" count="39" uniqueCount="39">
  <si>
    <t>Berechnung der atmosphärischen Dispersion</t>
  </si>
  <si>
    <t>Quelle / Formelnachweis:
http://www.ls.eso.org/sci/facilities/lasilla/instruments/feros/Projects/ADC/references/refraction/index.html</t>
  </si>
  <si>
    <r>
      <rPr>
        <b/>
        <sz val="10"/>
        <rFont val="Arial"/>
        <family val="2"/>
      </rPr>
      <t xml:space="preserve">Anleitung: 
</t>
    </r>
    <r>
      <rPr>
        <sz val="10"/>
        <rFont val="Arial"/>
        <family val="2"/>
      </rPr>
      <t>Blaue Felder: bitte ausfüllen 
Gelb: Zwischenwerte 
Grün: Ergebnisse
Um abzuschätzen, ob ein ADC benutzt werden sollte, gilt es zunächst, zu Ermitteln, mit welcher Dispersion in Bogensekunden zu rechnen ist. Dafür gibt man bei einer SW-Kamera die Wellenlängen an, bei denen die Kurve des verwendeten Filters nahezu 0% Transmission erreicht. Bei einem normalen UV/IR-Cut-Filter wären das 400nm bis 700nm. Ohne Filter gilt im prinzip die ganze Empfindlichkeitskurve des SW-Chips.
Bei Farbkameras sollte man die Bandbreite jedes Farbkanals aus dem RGB-Empfindlichkeitsdiagramm ablesen jeweils für R, G und B schauen, in welchem Band die größte Transmission auftritt. Da Farbchips oft im IR und auch UV wieder empfindlich werden, ist ein UV/IR-Cut-Filter unverzichtbar, falls dieser nicht schon im Schutzglas vor dem Chip eingearbeitet wurde.
Mit dem maximalen Dispersionswert kann man im unteren Teil der Rechnung vergleichen, ob die Dispersion deutlich kleiner, als die Abtastrate bleibt, bzw. mit wie viel Versatz in Pixeln zu rechnen ist.</t>
    </r>
  </si>
  <si>
    <t>Wellenlänge 1
[nm]</t>
  </si>
  <si>
    <t>Wellenlänge 2
[nm]</t>
  </si>
  <si>
    <t>Spektralbereich</t>
  </si>
  <si>
    <t>Höhe des Objekts</t>
  </si>
  <si>
    <t>Höhe
[°]</t>
  </si>
  <si>
    <t>Zenitdistanz
[°]</t>
  </si>
  <si>
    <t>Standard Luftdruck [hPa]</t>
  </si>
  <si>
    <t>Höhe [m]</t>
  </si>
  <si>
    <t>Temperatur</t>
  </si>
  <si>
    <t>[°C]</t>
  </si>
  <si>
    <t>[°K]</t>
  </si>
  <si>
    <t>H
[%]</t>
  </si>
  <si>
    <r>
      <rPr>
        <sz val="10"/>
        <rFont val="Arial"/>
        <family val="2"/>
      </rPr>
      <t>P</t>
    </r>
    <r>
      <rPr>
        <vertAlign val="subscript"/>
        <sz val="10"/>
        <rFont val="Arial"/>
        <family val="2"/>
      </rPr>
      <t xml:space="preserve">w,sat
</t>
    </r>
    <r>
      <rPr>
        <sz val="10"/>
        <rFont val="Arial"/>
        <family val="2"/>
      </rPr>
      <t>[Pa]</t>
    </r>
  </si>
  <si>
    <r>
      <rPr>
        <sz val="10"/>
        <rFont val="Arial"/>
        <family val="2"/>
      </rPr>
      <t>P</t>
    </r>
    <r>
      <rPr>
        <vertAlign val="subscript"/>
        <sz val="10"/>
        <rFont val="Arial"/>
        <family val="2"/>
      </rPr>
      <t xml:space="preserve">w 
</t>
    </r>
    <r>
      <rPr>
        <sz val="10"/>
        <rFont val="Arial"/>
        <family val="2"/>
      </rPr>
      <t>[Pa]</t>
    </r>
  </si>
  <si>
    <t>Rel. Luftfeuchte</t>
  </si>
  <si>
    <r>
      <rPr>
        <sz val="10"/>
        <rFont val="Arial"/>
        <family val="2"/>
      </rPr>
      <t>Brechungsindex als (n-1)*10</t>
    </r>
    <r>
      <rPr>
        <vertAlign val="superscript"/>
        <sz val="10"/>
        <rFont val="Arial"/>
        <family val="2"/>
      </rPr>
      <t>6</t>
    </r>
  </si>
  <si>
    <r>
      <rPr>
        <sz val="10"/>
        <rFont val="Arial"/>
        <family val="2"/>
      </rPr>
      <t>n</t>
    </r>
    <r>
      <rPr>
        <vertAlign val="subscript"/>
        <sz val="10"/>
        <rFont val="Arial"/>
        <family val="2"/>
      </rPr>
      <t>1</t>
    </r>
  </si>
  <si>
    <r>
      <rPr>
        <sz val="10"/>
        <rFont val="Arial"/>
        <family val="2"/>
      </rPr>
      <t>n</t>
    </r>
    <r>
      <rPr>
        <vertAlign val="subscript"/>
        <sz val="10"/>
        <rFont val="Arial"/>
        <family val="2"/>
      </rPr>
      <t>2</t>
    </r>
  </si>
  <si>
    <t>Standardbedingungen</t>
  </si>
  <si>
    <t>Umgebungsbedingungen (ohne Feuchte)</t>
  </si>
  <si>
    <t>Umgebungsbedingungen mit Feuchte</t>
  </si>
  <si>
    <t>Dispersion in Bogensekunden</t>
  </si>
  <si>
    <t>Aufnahmeparameter</t>
  </si>
  <si>
    <t>Öffnung D [mm]</t>
  </si>
  <si>
    <t>Auflösung["] (1,22λ/D)</t>
  </si>
  <si>
    <t>Öffnungszahl</t>
  </si>
  <si>
    <t>Brennweite</t>
  </si>
  <si>
    <t>Öffnungsverältnis</t>
  </si>
  <si>
    <t>Rayleigh Kriterium [µ]</t>
  </si>
  <si>
    <t>Dispersion in µ im Feld</t>
  </si>
  <si>
    <t>Pixelgröße (Kantenlänge) der Kamera [µ]</t>
  </si>
  <si>
    <t>Ideale Abtastrate [µ]</t>
  </si>
  <si>
    <t>Versatz durch Dispersion in Pixeln</t>
  </si>
  <si>
    <t>Zu: astronomie - DAS MAGAZIN, Ausgabe 12, Seite 62-64</t>
  </si>
  <si>
    <t>Einstellungssache: Den ADC richtig nutzten</t>
  </si>
  <si>
    <t>Autor: Sven Wienstein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</si>
</sst>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0.0"/>
  </numFmts>
  <fonts count="47">
    <font>
      <sz val="10"/>
      <name val="Arial"/>
      <family val="2"/>
    </font>
    <font>
      <sz val="10"/>
      <color indexed="8"/>
      <name val="Lohit Devanagari"/>
      <family val="2"/>
    </font>
    <font>
      <sz val="10"/>
      <name val="Lohit Devanagari"/>
      <family val="2"/>
    </font>
    <font>
      <sz val="10"/>
      <color indexed="63"/>
      <name val="Lohit Devanagari"/>
      <family val="2"/>
    </font>
    <font>
      <sz val="10"/>
      <color indexed="23"/>
      <name val="Lohit Devanagari"/>
      <family val="2"/>
    </font>
    <font>
      <u val="single"/>
      <sz val="10"/>
      <color indexed="12"/>
      <name val="Lohit Devanagari"/>
      <family val="2"/>
    </font>
    <font>
      <sz val="10"/>
      <color indexed="17"/>
      <name val="Lohit Devanagari"/>
      <family val="2"/>
    </font>
    <font>
      <sz val="10"/>
      <color indexed="19"/>
      <name val="Lohit Devanagari"/>
      <family val="2"/>
    </font>
    <font>
      <sz val="10"/>
      <color indexed="10"/>
      <name val="Lohit Devanagari"/>
      <family val="2"/>
    </font>
    <font>
      <sz val="10"/>
      <color indexed="9"/>
      <name val="Lohit Devanagari"/>
      <family val="2"/>
    </font>
    <font>
      <sz val="12"/>
      <name val="Arial"/>
      <family val="2"/>
    </font>
    <font>
      <b/>
      <sz val="10"/>
      <name val="Arial"/>
      <family val="2"/>
    </font>
    <font>
      <vertAlign val="subscript"/>
      <sz val="10"/>
      <name val="Arial"/>
      <family val="2"/>
    </font>
    <font>
      <vertAlign val="superscript"/>
      <sz val="10"/>
      <name val="Arial"/>
      <family val="2"/>
    </font>
    <font>
      <b/>
      <sz val="12"/>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53"/>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C6EFCE"/>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3"/>
        <bgColor indexed="64"/>
      </patternFill>
    </fill>
    <fill>
      <patternFill patternType="solid">
        <fgColor indexed="34"/>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8" fillId="30" borderId="0" applyNumberFormat="0" applyBorder="0" applyAlignment="0" applyProtection="0"/>
    <xf numFmtId="0" fontId="34" fillId="29" borderId="2" applyNumberFormat="0" applyAlignment="0" applyProtection="0"/>
    <xf numFmtId="41" fontId="0" fillId="0" borderId="0" applyFill="0" applyBorder="0" applyAlignment="0" applyProtection="0"/>
    <xf numFmtId="0" fontId="35" fillId="3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9" fillId="32" borderId="0" applyNumberFormat="0" applyBorder="0" applyAlignment="0" applyProtection="0"/>
    <xf numFmtId="0" fontId="4" fillId="0" borderId="0" applyNumberFormat="0" applyFill="0" applyBorder="0" applyAlignment="0" applyProtection="0"/>
    <xf numFmtId="0" fontId="6" fillId="33" borderId="0" applyNumberFormat="0" applyBorder="0" applyAlignment="0" applyProtection="0"/>
    <xf numFmtId="0" fontId="38" fillId="34"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43" fontId="0" fillId="0" borderId="0" applyFill="0" applyBorder="0" applyAlignment="0" applyProtection="0"/>
    <xf numFmtId="0" fontId="7" fillId="35" borderId="0" applyNumberFormat="0" applyBorder="0" applyAlignment="0" applyProtection="0"/>
    <xf numFmtId="0" fontId="3" fillId="35" borderId="4" applyNumberFormat="0" applyAlignment="0" applyProtection="0"/>
    <xf numFmtId="0" fontId="0" fillId="36" borderId="5" applyNumberFormat="0" applyFont="0" applyAlignment="0" applyProtection="0"/>
    <xf numFmtId="9" fontId="0" fillId="0" borderId="0" applyFill="0" applyBorder="0" applyAlignment="0" applyProtection="0"/>
    <xf numFmtId="0" fontId="39" fillId="37"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8" borderId="10" applyNumberFormat="0" applyAlignment="0" applyProtection="0"/>
  </cellStyleXfs>
  <cellXfs count="18">
    <xf numFmtId="0" fontId="0" fillId="0" borderId="0" xfId="0" applyAlignment="1">
      <alignment/>
    </xf>
    <xf numFmtId="0" fontId="0" fillId="0" borderId="0" xfId="0" applyAlignment="1">
      <alignment vertical="center"/>
    </xf>
    <xf numFmtId="0" fontId="0" fillId="39" borderId="0" xfId="0" applyFont="1" applyFill="1" applyAlignment="1">
      <alignment horizontal="center" wrapText="1"/>
    </xf>
    <xf numFmtId="0" fontId="11" fillId="39" borderId="0" xfId="0" applyFont="1" applyFill="1" applyAlignment="1">
      <alignment/>
    </xf>
    <xf numFmtId="0" fontId="0" fillId="40" borderId="0" xfId="0" applyFill="1" applyAlignment="1">
      <alignment/>
    </xf>
    <xf numFmtId="0" fontId="0" fillId="41" borderId="0" xfId="0" applyFont="1" applyFill="1" applyAlignment="1">
      <alignment horizontal="center" wrapText="1"/>
    </xf>
    <xf numFmtId="0" fontId="0" fillId="39" borderId="0" xfId="0" applyFill="1" applyAlignment="1">
      <alignment/>
    </xf>
    <xf numFmtId="0" fontId="0" fillId="42" borderId="0" xfId="0" applyFill="1" applyAlignment="1">
      <alignment/>
    </xf>
    <xf numFmtId="0" fontId="0" fillId="41" borderId="0" xfId="0" applyFont="1" applyFill="1" applyAlignment="1">
      <alignment/>
    </xf>
    <xf numFmtId="0" fontId="11" fillId="43" borderId="0" xfId="0" applyFont="1" applyFill="1" applyAlignment="1">
      <alignment/>
    </xf>
    <xf numFmtId="0" fontId="14" fillId="0" borderId="0" xfId="0" applyFont="1" applyAlignment="1">
      <alignment/>
    </xf>
    <xf numFmtId="0" fontId="0" fillId="44" borderId="0" xfId="0" applyFill="1" applyAlignment="1">
      <alignment/>
    </xf>
    <xf numFmtId="164" fontId="0" fillId="0" borderId="0" xfId="0" applyNumberFormat="1" applyAlignment="1">
      <alignment/>
    </xf>
    <xf numFmtId="165" fontId="0" fillId="44" borderId="0" xfId="0" applyNumberFormat="1" applyFill="1" applyAlignment="1">
      <alignment/>
    </xf>
    <xf numFmtId="165" fontId="11" fillId="43" borderId="0" xfId="0" applyNumberFormat="1" applyFont="1" applyFill="1" applyAlignment="1">
      <alignment/>
    </xf>
    <xf numFmtId="49" fontId="10" fillId="0" borderId="0" xfId="0" applyNumberFormat="1" applyFont="1" applyAlignment="1">
      <alignment/>
    </xf>
    <xf numFmtId="49" fontId="0" fillId="0" borderId="0" xfId="0" applyNumberFormat="1" applyFont="1" applyAlignment="1">
      <alignment vertical="center" wrapText="1"/>
    </xf>
    <xf numFmtId="0" fontId="11" fillId="0" borderId="0" xfId="0" applyFont="1" applyAlignment="1">
      <alignment vertical="top" wrapText="1"/>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ccent" xfId="33"/>
    <cellStyle name="Accent 1" xfId="34"/>
    <cellStyle name="Accent 2" xfId="35"/>
    <cellStyle name="Accent 3" xfId="36"/>
    <cellStyle name="Akzent1" xfId="37"/>
    <cellStyle name="Akzent2" xfId="38"/>
    <cellStyle name="Akzent3" xfId="39"/>
    <cellStyle name="Akzent4" xfId="40"/>
    <cellStyle name="Akzent5" xfId="41"/>
    <cellStyle name="Akzent6" xfId="42"/>
    <cellStyle name="Ausgabe" xfId="43"/>
    <cellStyle name="Bad" xfId="44"/>
    <cellStyle name="Berechnung" xfId="45"/>
    <cellStyle name="Comma [0]" xfId="46"/>
    <cellStyle name="Eingabe" xfId="47"/>
    <cellStyle name="Ergebnis" xfId="48"/>
    <cellStyle name="Erklärender Text" xfId="49"/>
    <cellStyle name="Error" xfId="50"/>
    <cellStyle name="Footnote" xfId="51"/>
    <cellStyle name="Good" xfId="52"/>
    <cellStyle name="Gut" xfId="53"/>
    <cellStyle name="Heading" xfId="54"/>
    <cellStyle name="Heading 1" xfId="55"/>
    <cellStyle name="Heading 2" xfId="56"/>
    <cellStyle name="Hyperlink" xfId="57"/>
    <cellStyle name="Comma" xfId="58"/>
    <cellStyle name="Neutral" xfId="59"/>
    <cellStyle name="Note" xfId="60"/>
    <cellStyle name="Notiz" xfId="61"/>
    <cellStyle name="Percent" xfId="62"/>
    <cellStyle name="Schlecht" xfId="63"/>
    <cellStyle name="Status" xfId="64"/>
    <cellStyle name="Text" xfId="65"/>
    <cellStyle name="Überschrift" xfId="66"/>
    <cellStyle name="Überschrift 1" xfId="67"/>
    <cellStyle name="Überschrift 2" xfId="68"/>
    <cellStyle name="Überschrift 3" xfId="69"/>
    <cellStyle name="Überschrift 4" xfId="70"/>
    <cellStyle name="Verknüpfte Zelle" xfId="71"/>
    <cellStyle name="Currency" xfId="72"/>
    <cellStyle name="Currency [0]" xfId="73"/>
    <cellStyle name="Warnender Text" xfId="74"/>
    <cellStyle name="Warning"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200"/>
      <rgbColor rgb="00FF00FF"/>
      <rgbColor rgb="0000FFFF"/>
      <rgbColor rgb="00800000"/>
      <rgbColor rgb="00006600"/>
      <rgbColor rgb="00000080"/>
      <rgbColor rgb="00996600"/>
      <rgbColor rgb="00800080"/>
      <rgbColor rgb="00008080"/>
      <rgbColor rgb="00C0C0C0"/>
      <rgbColor rgb="00808080"/>
      <rgbColor rgb="007DA7D8"/>
      <rgbColor rgb="00993366"/>
      <rgbColor rgb="00FFFFCC"/>
      <rgbColor rgb="00BCE4E5"/>
      <rgbColor rgb="00660066"/>
      <rgbColor rgb="00FF8080"/>
      <rgbColor rgb="000066CC"/>
      <rgbColor rgb="00DDDDDD"/>
      <rgbColor rgb="00000080"/>
      <rgbColor rgb="00FF00FF"/>
      <rgbColor rgb="00FFF450"/>
      <rgbColor rgb="0000FFFF"/>
      <rgbColor rgb="00800080"/>
      <rgbColor rgb="00800000"/>
      <rgbColor rgb="00008080"/>
      <rgbColor rgb="000000FF"/>
      <rgbColor rgb="0000CCFF"/>
      <rgbColor rgb="00CCFFFF"/>
      <rgbColor rgb="00CCFFCC"/>
      <rgbColor rgb="00FFF9AE"/>
      <rgbColor rgb="0099CCFF"/>
      <rgbColor rgb="00FF99CC"/>
      <rgbColor rgb="00CC99FF"/>
      <rgbColor rgb="00FFCCCC"/>
      <rgbColor rgb="003366FF"/>
      <rgbColor rgb="0033CCCC"/>
      <rgbColor rgb="0072BF4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3">
      <selection activeCell="A33" sqref="A33:IV35"/>
    </sheetView>
  </sheetViews>
  <sheetFormatPr defaultColWidth="11.57421875" defaultRowHeight="12.75"/>
  <cols>
    <col min="1" max="1" width="40.00390625" style="0" customWidth="1"/>
    <col min="2" max="2" width="12.7109375" style="0" customWidth="1"/>
    <col min="3" max="3" width="13.140625" style="0" customWidth="1"/>
  </cols>
  <sheetData>
    <row r="1" spans="1:3" ht="15" customHeight="1">
      <c r="A1" s="15" t="s">
        <v>0</v>
      </c>
      <c r="B1" s="15"/>
      <c r="C1" s="15"/>
    </row>
    <row r="2" spans="1:5" s="1" customFormat="1" ht="42" customHeight="1">
      <c r="A2" s="16" t="s">
        <v>1</v>
      </c>
      <c r="B2" s="16"/>
      <c r="C2" s="16"/>
      <c r="D2" s="16"/>
      <c r="E2" s="16"/>
    </row>
    <row r="3" spans="1:8" ht="155.25" customHeight="1">
      <c r="A3" s="17" t="s">
        <v>2</v>
      </c>
      <c r="B3" s="17"/>
      <c r="C3" s="17"/>
      <c r="D3" s="17"/>
      <c r="E3" s="17"/>
      <c r="F3" s="17"/>
      <c r="G3" s="17"/>
      <c r="H3" s="17"/>
    </row>
    <row r="4" spans="2:3" ht="23.25" customHeight="1">
      <c r="B4" s="2" t="s">
        <v>3</v>
      </c>
      <c r="C4" s="2" t="s">
        <v>4</v>
      </c>
    </row>
    <row r="5" spans="1:3" ht="12.75" customHeight="1">
      <c r="A5" s="3" t="s">
        <v>5</v>
      </c>
      <c r="B5" s="4">
        <v>420</v>
      </c>
      <c r="C5" s="4">
        <v>680</v>
      </c>
    </row>
    <row r="6" spans="1:3" ht="23.25" customHeight="1">
      <c r="A6" s="3" t="s">
        <v>6</v>
      </c>
      <c r="B6" s="2" t="s">
        <v>7</v>
      </c>
      <c r="C6" s="5" t="s">
        <v>8</v>
      </c>
    </row>
    <row r="7" spans="1:3" ht="12.75" customHeight="1">
      <c r="A7" s="6"/>
      <c r="B7" s="4">
        <v>15</v>
      </c>
      <c r="C7" s="7">
        <f>90-B7</f>
        <v>75</v>
      </c>
    </row>
    <row r="8" spans="1:3" ht="12.75" customHeight="1">
      <c r="A8" s="3" t="s">
        <v>9</v>
      </c>
      <c r="B8" s="4">
        <v>1013.25</v>
      </c>
      <c r="C8" s="7">
        <f>B8*EXP(-B9/7000)</f>
        <v>1013.25</v>
      </c>
    </row>
    <row r="9" spans="1:2" ht="12.75" customHeight="1">
      <c r="A9" s="3" t="s">
        <v>10</v>
      </c>
      <c r="B9" s="4">
        <v>0</v>
      </c>
    </row>
    <row r="10" spans="1:3" ht="12.75" customHeight="1">
      <c r="A10" s="3" t="s">
        <v>11</v>
      </c>
      <c r="B10" s="2" t="s">
        <v>12</v>
      </c>
      <c r="C10" s="5" t="s">
        <v>13</v>
      </c>
    </row>
    <row r="11" spans="2:3" ht="12.75" customHeight="1">
      <c r="B11" s="4">
        <v>15</v>
      </c>
      <c r="C11" s="7">
        <f>B11+273.15</f>
        <v>288.15</v>
      </c>
    </row>
    <row r="12" spans="2:4" ht="25.5" customHeight="1">
      <c r="B12" s="2" t="s">
        <v>14</v>
      </c>
      <c r="C12" s="5" t="s">
        <v>15</v>
      </c>
      <c r="D12" s="5" t="s">
        <v>16</v>
      </c>
    </row>
    <row r="13" spans="1:4" ht="12.75" customHeight="1">
      <c r="A13" s="6" t="s">
        <v>17</v>
      </c>
      <c r="B13" s="4">
        <v>50</v>
      </c>
      <c r="C13" s="7">
        <f>6.11*(10^((7.5*B11)/(B11+237.7)))</f>
        <v>17.030725043323553</v>
      </c>
      <c r="D13" s="7">
        <f>C13*B13</f>
        <v>851.5362521661776</v>
      </c>
    </row>
    <row r="14" spans="1:3" ht="14.25" customHeight="1">
      <c r="A14" s="8" t="s">
        <v>18</v>
      </c>
      <c r="B14" s="5" t="s">
        <v>19</v>
      </c>
      <c r="C14" s="5" t="s">
        <v>20</v>
      </c>
    </row>
    <row r="15" spans="1:3" ht="12.75" customHeight="1">
      <c r="A15" s="8" t="s">
        <v>21</v>
      </c>
      <c r="B15" s="7">
        <f>64.328+((0.0294981)/(0.000146-1/(B5*B5)))+(0.0002554/(0.000041-(1/(B5*B5))))</f>
        <v>281.7603999059178</v>
      </c>
      <c r="C15" s="7">
        <f>64.328+((0.0294981)/(0.000146-1/(C5*C5)))+(0.0002554/(0.000041-(1/(C5*C5))))</f>
        <v>275.9836684270639</v>
      </c>
    </row>
    <row r="16" spans="1:3" ht="12.75" customHeight="1">
      <c r="A16" s="8" t="s">
        <v>22</v>
      </c>
      <c r="B16" s="7">
        <f>(B15-1)*(C8/C11)*(288.15/B8)</f>
        <v>280.7603999059178</v>
      </c>
      <c r="C16" s="7">
        <f>(C15-1)*(C8/C11)*(288.15/B8)</f>
        <v>274.9836684270639</v>
      </c>
    </row>
    <row r="17" spans="1:3" ht="12.75" customHeight="1">
      <c r="A17" s="8" t="s">
        <v>23</v>
      </c>
      <c r="B17" s="7">
        <f>B16-(43.49*(1-7956*POWER(1/B5,2)))*D13/(C8*100)</f>
        <v>280.411393898762</v>
      </c>
      <c r="C17" s="7">
        <f>C16-(43.49*(1-7956*POWER(1/C5,2)))*D13/(C8*100)</f>
        <v>274.6244666426665</v>
      </c>
    </row>
    <row r="19" spans="1:2" ht="12.75" customHeight="1">
      <c r="A19" s="9" t="s">
        <v>24</v>
      </c>
      <c r="B19" s="9">
        <f>0.20626480625*(B17-C17)*TAN(C7*PI()/180)</f>
        <v>4.454722995921004</v>
      </c>
    </row>
    <row r="21" ht="15" customHeight="1">
      <c r="A21" s="10" t="s">
        <v>25</v>
      </c>
    </row>
    <row r="22" spans="1:2" ht="12.75" customHeight="1">
      <c r="A22" s="6" t="s">
        <v>26</v>
      </c>
      <c r="B22" s="4">
        <v>200</v>
      </c>
    </row>
    <row r="23" spans="1:3" ht="12.75" customHeight="1">
      <c r="A23" s="8" t="s">
        <v>27</v>
      </c>
      <c r="B23" s="11">
        <f>1.22*(B5/1000000000)*B22*3600</f>
        <v>0.368928</v>
      </c>
      <c r="C23" s="11">
        <f>1.22*(C5/1000000000)*B22*3600</f>
        <v>0.597312</v>
      </c>
    </row>
    <row r="24" spans="2:3" ht="12.75" customHeight="1">
      <c r="B24" s="2" t="s">
        <v>28</v>
      </c>
      <c r="C24" s="5" t="s">
        <v>29</v>
      </c>
    </row>
    <row r="25" spans="1:3" ht="12.75" customHeight="1">
      <c r="A25" s="6" t="s">
        <v>30</v>
      </c>
      <c r="B25" s="4">
        <v>15</v>
      </c>
      <c r="C25" s="11">
        <f>B22*B25</f>
        <v>3000</v>
      </c>
    </row>
    <row r="26" spans="1:3" ht="12.75" customHeight="1">
      <c r="A26" s="8" t="s">
        <v>31</v>
      </c>
      <c r="B26" s="11">
        <f>1.22*C25*(B5/1000)/B22</f>
        <v>7.686</v>
      </c>
      <c r="C26" s="11">
        <f>1.22*C25*(C5/1000)/B22</f>
        <v>12.444</v>
      </c>
    </row>
    <row r="27" spans="1:2" ht="12.75" customHeight="1">
      <c r="A27" s="8" t="s">
        <v>32</v>
      </c>
      <c r="B27" s="11">
        <f>TAN((B19/3600)*PI()/180)*C25*1000</f>
        <v>64.79131962934652</v>
      </c>
    </row>
    <row r="28" spans="1:3" ht="12.75" customHeight="1">
      <c r="A28" s="6" t="s">
        <v>33</v>
      </c>
      <c r="B28" s="4">
        <v>3.8</v>
      </c>
      <c r="C28" s="12"/>
    </row>
    <row r="29" spans="1:3" ht="12.75" customHeight="1">
      <c r="A29" s="8" t="s">
        <v>34</v>
      </c>
      <c r="B29" s="13">
        <f>B26/2</f>
        <v>3.843</v>
      </c>
      <c r="C29" s="13">
        <f>C26/2</f>
        <v>6.222</v>
      </c>
    </row>
    <row r="30" spans="1:2" ht="12.75" customHeight="1">
      <c r="A30" s="9" t="s">
        <v>35</v>
      </c>
      <c r="B30" s="14">
        <f>B27/B28</f>
        <v>17.050347270880664</v>
      </c>
    </row>
    <row r="33" ht="12.75">
      <c r="A33" t="s">
        <v>36</v>
      </c>
    </row>
    <row r="34" ht="12.75">
      <c r="A34" t="s">
        <v>37</v>
      </c>
    </row>
    <row r="35" ht="12.75">
      <c r="A35" t="s">
        <v>38</v>
      </c>
    </row>
  </sheetData>
  <sheetProtection selectLockedCells="1" selectUnlockedCells="1"/>
  <mergeCells count="3">
    <mergeCell ref="A1:C1"/>
    <mergeCell ref="A2:E2"/>
    <mergeCell ref="A3:H3"/>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&amp;CSeite &amp;P</oddFooter>
  </headerFooter>
  <legacyDrawing r:id="rId2"/>
  <oleObjects>
    <oleObject progId="" shapeId="21211152"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 Deiters</cp:lastModifiedBy>
  <dcterms:modified xsi:type="dcterms:W3CDTF">2020-08-04T19:07:52Z</dcterms:modified>
  <cp:category/>
  <cp:version/>
  <cp:contentType/>
  <cp:contentStatus/>
</cp:coreProperties>
</file>